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ordpress\Benefits\"/>
    </mc:Choice>
  </mc:AlternateContent>
  <bookViews>
    <workbookView xWindow="0" yWindow="0" windowWidth="28800" windowHeight="10500"/>
  </bookViews>
  <sheets>
    <sheet name="Premium" sheetId="2" r:id="rId1"/>
  </sheets>
  <calcPr calcId="162913"/>
</workbook>
</file>

<file path=xl/calcChain.xml><?xml version="1.0" encoding="utf-8"?>
<calcChain xmlns="http://schemas.openxmlformats.org/spreadsheetml/2006/main">
  <c r="E10" i="2" l="1"/>
  <c r="E22" i="2" l="1"/>
  <c r="D22" i="2" s="1"/>
  <c r="E16" i="2"/>
  <c r="D16" i="2" s="1"/>
  <c r="H22" i="2"/>
  <c r="E19" i="2"/>
  <c r="F19" i="2" s="1"/>
  <c r="H16" i="2"/>
  <c r="E13" i="2"/>
  <c r="I13" i="2" s="1"/>
  <c r="H10" i="2"/>
  <c r="D10" i="2"/>
  <c r="E25" i="2" l="1"/>
  <c r="I25" i="2" s="1"/>
  <c r="J25" i="2" s="1"/>
  <c r="H13" i="2"/>
  <c r="H12" i="2" s="1"/>
  <c r="I12" i="2"/>
  <c r="J13" i="2"/>
  <c r="F13" i="2"/>
  <c r="E18" i="2"/>
  <c r="D19" i="2"/>
  <c r="I19" i="2"/>
  <c r="E12" i="2"/>
  <c r="D13" i="2"/>
  <c r="F25" i="2" l="1"/>
  <c r="I24" i="2"/>
  <c r="D25" i="2"/>
  <c r="C25" i="2" s="1"/>
  <c r="H25" i="2"/>
  <c r="H24" i="2" s="1"/>
  <c r="E24" i="2"/>
  <c r="I18" i="2"/>
  <c r="J19" i="2"/>
  <c r="H19" i="2"/>
  <c r="H18" i="2" s="1"/>
  <c r="C13" i="2"/>
  <c r="D12" i="2"/>
  <c r="C12" i="2" s="1"/>
  <c r="C19" i="2"/>
  <c r="D18" i="2"/>
  <c r="C18" i="2" s="1"/>
  <c r="D24" i="2" l="1"/>
  <c r="C24" i="2" s="1"/>
</calcChain>
</file>

<file path=xl/sharedStrings.xml><?xml version="1.0" encoding="utf-8"?>
<sst xmlns="http://schemas.openxmlformats.org/spreadsheetml/2006/main" count="32" uniqueCount="23">
  <si>
    <t>College contribution</t>
  </si>
  <si>
    <t>Your cost share</t>
  </si>
  <si>
    <t>Annual</t>
  </si>
  <si>
    <t>Monthly</t>
  </si>
  <si>
    <t>Single coverage - employee only</t>
  </si>
  <si>
    <t>If your employment is less than full time, enter the salary you would have at the equivalent rate if</t>
  </si>
  <si>
    <t>working full time (FTE = 2,080 hours/year)</t>
  </si>
  <si>
    <t>If your employment is less than 3/4 time, the College contributes to the cost of your coverage, and</t>
  </si>
  <si>
    <r>
      <t>Biweekly</t>
    </r>
    <r>
      <rPr>
        <vertAlign val="superscript"/>
        <sz val="10"/>
        <color theme="1"/>
        <rFont val="Calibri"/>
        <family val="2"/>
        <scheme val="minor"/>
      </rPr>
      <t>3</t>
    </r>
  </si>
  <si>
    <t>If you have a spouse/partner who is employed, has health coverage available through his/her employer</t>
  </si>
  <si>
    <t>you pay the full cost of any dependent coverage (.75 FTE = 1,560 hr/yr)</t>
  </si>
  <si>
    <t xml:space="preserve">and that employer pays at least 50% of the coverage cost, you may enroll your spouse/partner as a </t>
  </si>
  <si>
    <t>dependent on the College's plan only if he/she is also enrolled in the coverage available through his/her employer.</t>
  </si>
  <si>
    <r>
      <t>Double coverage - employee plus one</t>
    </r>
    <r>
      <rPr>
        <vertAlign val="superscript"/>
        <sz val="10"/>
        <color theme="1"/>
        <rFont val="Calibri"/>
        <family val="2"/>
        <scheme val="minor"/>
      </rPr>
      <t>2</t>
    </r>
  </si>
  <si>
    <r>
      <t>Family coverage - employee plus two or more</t>
    </r>
    <r>
      <rPr>
        <vertAlign val="superscript"/>
        <sz val="10"/>
        <color theme="1"/>
        <rFont val="Calibri"/>
        <family val="2"/>
        <scheme val="minor"/>
      </rPr>
      <t>2</t>
    </r>
  </si>
  <si>
    <t xml:space="preserve">If you are paid bi-weekly, your premium cost share will be deducted from 24 pay checks each year. </t>
  </si>
  <si>
    <r>
      <t>Full cost</t>
    </r>
    <r>
      <rPr>
        <vertAlign val="superscript"/>
        <sz val="11"/>
        <color theme="1"/>
        <rFont val="Calibri"/>
        <family val="2"/>
        <scheme val="minor"/>
      </rPr>
      <t>4</t>
    </r>
  </si>
  <si>
    <t>Full cost includes premium, HRA budget, ACA fees, and Michigan paid claims tax.</t>
  </si>
  <si>
    <t>The two months in which there will be three pay days, the third pay will not include this premium deduction.</t>
  </si>
  <si>
    <t xml:space="preserve">          Health Insurance Premium Cost Share Calculator</t>
  </si>
  <si>
    <t>ASR Black 90% PPO</t>
  </si>
  <si>
    <t>ASR Orange 100% PPO</t>
  </si>
  <si>
    <r>
      <t>Enter 2019-20 annual full time equivalent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salary in yellow box   &gt;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</si>
</sst>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</font>
  </fonts>
  <fills count="3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6" applyNumberFormat="0" applyAlignment="0" applyProtection="0"/>
    <xf numFmtId="0" fontId="15" fillId="9" borderId="17" applyNumberFormat="0" applyAlignment="0" applyProtection="0"/>
    <xf numFmtId="0" fontId="16" fillId="9" borderId="16" applyNumberFormat="0" applyAlignment="0" applyProtection="0"/>
    <xf numFmtId="0" fontId="17" fillId="0" borderId="18" applyNumberFormat="0" applyFill="0" applyAlignment="0" applyProtection="0"/>
    <xf numFmtId="0" fontId="18" fillId="10" borderId="19" applyNumberFormat="0" applyAlignment="0" applyProtection="0"/>
    <xf numFmtId="0" fontId="19" fillId="0" borderId="0" applyNumberFormat="0" applyFill="0" applyBorder="0" applyAlignment="0" applyProtection="0"/>
    <xf numFmtId="0" fontId="6" fillId="11" borderId="2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/>
  </cellStyleXfs>
  <cellXfs count="60">
    <xf numFmtId="0" fontId="0" fillId="0" borderId="0" xfId="0"/>
    <xf numFmtId="3" fontId="0" fillId="0" borderId="0" xfId="0" applyNumberFormat="1"/>
    <xf numFmtId="0" fontId="0" fillId="2" borderId="2" xfId="0" applyFill="1" applyBorder="1"/>
    <xf numFmtId="0" fontId="0" fillId="2" borderId="3" xfId="0" applyFill="1" applyBorder="1"/>
    <xf numFmtId="0" fontId="2" fillId="0" borderId="0" xfId="0" applyFont="1"/>
    <xf numFmtId="15" fontId="1" fillId="0" borderId="0" xfId="0" applyNumberFormat="1" applyFont="1"/>
    <xf numFmtId="0" fontId="0" fillId="0" borderId="0" xfId="0" applyFill="1" applyBorder="1"/>
    <xf numFmtId="0" fontId="0" fillId="2" borderId="4" xfId="0" applyFill="1" applyBorder="1"/>
    <xf numFmtId="9" fontId="0" fillId="0" borderId="0" xfId="0" applyNumberFormat="1"/>
    <xf numFmtId="9" fontId="0" fillId="2" borderId="3" xfId="0" applyNumberFormat="1" applyFill="1" applyBorder="1"/>
    <xf numFmtId="9" fontId="2" fillId="0" borderId="0" xfId="0" applyNumberFormat="1" applyFont="1"/>
    <xf numFmtId="0" fontId="1" fillId="0" borderId="0" xfId="0" applyFont="1"/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0" borderId="0" xfId="0" applyFont="1" applyProtection="1">
      <protection locked="0"/>
    </xf>
    <xf numFmtId="9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4" borderId="0" xfId="0" applyFill="1" applyProtection="1">
      <protection locked="0"/>
    </xf>
    <xf numFmtId="3" fontId="0" fillId="0" borderId="0" xfId="0" applyNumberForma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9" fontId="1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15" fontId="1" fillId="0" borderId="0" xfId="0" applyNumberFormat="1" applyFont="1" applyProtection="1">
      <protection locked="0"/>
    </xf>
    <xf numFmtId="9" fontId="0" fillId="0" borderId="7" xfId="0" applyNumberFormat="1" applyBorder="1" applyProtection="1"/>
    <xf numFmtId="164" fontId="0" fillId="0" borderId="11" xfId="0" applyNumberFormat="1" applyBorder="1" applyProtection="1"/>
    <xf numFmtId="164" fontId="0" fillId="0" borderId="0" xfId="0" applyNumberFormat="1" applyBorder="1" applyProtection="1"/>
    <xf numFmtId="9" fontId="0" fillId="0" borderId="9" xfId="0" applyNumberFormat="1" applyBorder="1" applyProtection="1"/>
    <xf numFmtId="164" fontId="0" fillId="0" borderId="12" xfId="0" applyNumberFormat="1" applyBorder="1" applyProtection="1"/>
    <xf numFmtId="164" fontId="0" fillId="0" borderId="10" xfId="0" applyNumberFormat="1" applyBorder="1" applyProtection="1"/>
    <xf numFmtId="9" fontId="0" fillId="0" borderId="5" xfId="0" applyNumberFormat="1" applyBorder="1" applyProtection="1"/>
    <xf numFmtId="4" fontId="0" fillId="0" borderId="0" xfId="0" applyNumberFormat="1" applyProtection="1"/>
    <xf numFmtId="164" fontId="0" fillId="0" borderId="8" xfId="0" applyNumberFormat="1" applyBorder="1" applyProtection="1"/>
    <xf numFmtId="164" fontId="0" fillId="0" borderId="7" xfId="0" applyNumberFormat="1" applyBorder="1" applyProtection="1"/>
    <xf numFmtId="164" fontId="0" fillId="0" borderId="9" xfId="0" applyNumberFormat="1" applyBorder="1" applyProtection="1"/>
    <xf numFmtId="9" fontId="0" fillId="0" borderId="0" xfId="0" applyNumberFormat="1" applyProtection="1"/>
    <xf numFmtId="164" fontId="0" fillId="0" borderId="0" xfId="0" applyNumberFormat="1" applyFill="1" applyBorder="1" applyProtection="1"/>
    <xf numFmtId="164" fontId="0" fillId="0" borderId="8" xfId="0" applyNumberFormat="1" applyFill="1" applyBorder="1" applyProtection="1"/>
    <xf numFmtId="164" fontId="0" fillId="0" borderId="10" xfId="0" applyNumberFormat="1" applyFill="1" applyBorder="1" applyProtection="1"/>
    <xf numFmtId="164" fontId="0" fillId="4" borderId="1" xfId="0" applyNumberFormat="1" applyFill="1" applyBorder="1" applyProtection="1"/>
    <xf numFmtId="164" fontId="0" fillId="0" borderId="0" xfId="0" applyNumberFormat="1"/>
    <xf numFmtId="165" fontId="0" fillId="0" borderId="6" xfId="1" applyNumberFormat="1" applyFont="1" applyFill="1" applyBorder="1" applyProtection="1"/>
    <xf numFmtId="4" fontId="0" fillId="0" borderId="0" xfId="0" applyNumberFormat="1" applyFill="1" applyProtection="1"/>
    <xf numFmtId="164" fontId="0" fillId="0" borderId="5" xfId="0" applyNumberFormat="1" applyFill="1" applyBorder="1" applyProtection="1"/>
    <xf numFmtId="164" fontId="0" fillId="0" borderId="11" xfId="0" applyNumberFormat="1" applyFill="1" applyBorder="1" applyProtection="1"/>
    <xf numFmtId="3" fontId="0" fillId="0" borderId="0" xfId="0" applyNumberFormat="1" applyFill="1"/>
    <xf numFmtId="164" fontId="0" fillId="0" borderId="0" xfId="0" applyNumberFormat="1" applyFill="1"/>
    <xf numFmtId="164" fontId="0" fillId="0" borderId="7" xfId="0" applyNumberFormat="1" applyFill="1" applyBorder="1" applyProtection="1"/>
    <xf numFmtId="0" fontId="0" fillId="0" borderId="0" xfId="0" applyFill="1"/>
    <xf numFmtId="4" fontId="0" fillId="0" borderId="0" xfId="0" applyNumberFormat="1" applyFill="1"/>
    <xf numFmtId="8" fontId="0" fillId="36" borderId="0" xfId="0" applyNumberFormat="1" applyFill="1"/>
    <xf numFmtId="0" fontId="5" fillId="0" borderId="0" xfId="0" applyFont="1" applyAlignment="1">
      <alignment horizontal="center"/>
    </xf>
    <xf numFmtId="9" fontId="2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85726</xdr:rowOff>
    </xdr:from>
    <xdr:to>
      <xdr:col>1</xdr:col>
      <xdr:colOff>828675</xdr:colOff>
      <xdr:row>3</xdr:row>
      <xdr:rowOff>70963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5726"/>
          <a:ext cx="1019175" cy="604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41"/>
  <sheetViews>
    <sheetView showGridLines="0" tabSelected="1" zoomScale="130" zoomScaleNormal="130" workbookViewId="0">
      <selection activeCell="O17" sqref="O17"/>
    </sheetView>
  </sheetViews>
  <sheetFormatPr defaultRowHeight="15" x14ac:dyDescent="0.25"/>
  <cols>
    <col min="1" max="1" width="3.7109375" customWidth="1"/>
    <col min="2" max="2" width="16.7109375" customWidth="1"/>
    <col min="3" max="3" width="4.7109375" style="8" customWidth="1"/>
    <col min="4" max="4" width="10.85546875" bestFit="1" customWidth="1"/>
    <col min="5" max="5" width="11.140625" customWidth="1"/>
    <col min="6" max="6" width="10.140625" customWidth="1"/>
    <col min="7" max="7" width="3.140625" customWidth="1"/>
    <col min="8" max="8" width="11.7109375" customWidth="1"/>
    <col min="9" max="9" width="14.42578125" bestFit="1" customWidth="1"/>
    <col min="10" max="10" width="14" customWidth="1"/>
    <col min="11" max="11" width="7.42578125" customWidth="1"/>
    <col min="12" max="12" width="11.42578125" bestFit="1" customWidth="1"/>
    <col min="14" max="14" width="12.42578125" bestFit="1" customWidth="1"/>
  </cols>
  <sheetData>
    <row r="3" spans="1:16" ht="18.75" x14ac:dyDescent="0.3">
      <c r="A3" s="56" t="s">
        <v>19</v>
      </c>
      <c r="B3" s="56"/>
      <c r="C3" s="56"/>
      <c r="D3" s="56"/>
      <c r="E3" s="56"/>
      <c r="F3" s="56"/>
      <c r="G3" s="56"/>
      <c r="H3" s="56"/>
      <c r="I3" s="56"/>
      <c r="J3" s="56"/>
    </row>
    <row r="4" spans="1:16" ht="15.75" thickBot="1" x14ac:dyDescent="0.3"/>
    <row r="5" spans="1:16" ht="18" thickBot="1" x14ac:dyDescent="0.3">
      <c r="A5" s="2" t="s">
        <v>22</v>
      </c>
      <c r="B5" s="3"/>
      <c r="C5" s="9"/>
      <c r="D5" s="3"/>
      <c r="E5" s="3"/>
      <c r="F5" s="7"/>
      <c r="G5" s="6"/>
      <c r="I5" s="55">
        <v>0</v>
      </c>
      <c r="J5" s="6"/>
      <c r="K5" s="6"/>
    </row>
    <row r="6" spans="1:16" ht="15.75" thickBot="1" x14ac:dyDescent="0.3">
      <c r="A6" s="12"/>
      <c r="B6" s="12"/>
      <c r="C6" s="13"/>
      <c r="D6" s="12"/>
      <c r="E6" s="12"/>
      <c r="F6" s="12"/>
      <c r="G6" s="12"/>
      <c r="H6" s="12"/>
      <c r="I6" s="12"/>
      <c r="J6" s="12"/>
    </row>
    <row r="7" spans="1:16" ht="15.75" thickBot="1" x14ac:dyDescent="0.3">
      <c r="A7" s="12"/>
      <c r="B7" s="12"/>
      <c r="C7" s="14" t="s">
        <v>20</v>
      </c>
      <c r="D7" s="14"/>
      <c r="E7" s="15"/>
      <c r="F7" s="16"/>
      <c r="G7" s="12"/>
      <c r="H7" s="14" t="s">
        <v>21</v>
      </c>
      <c r="I7" s="15"/>
      <c r="J7" s="16"/>
    </row>
    <row r="8" spans="1:16" s="4" customFormat="1" x14ac:dyDescent="0.2">
      <c r="A8" s="17"/>
      <c r="B8" s="17"/>
      <c r="C8" s="18"/>
      <c r="D8" s="19" t="s">
        <v>2</v>
      </c>
      <c r="E8" s="19" t="s">
        <v>3</v>
      </c>
      <c r="F8" s="19" t="s">
        <v>8</v>
      </c>
      <c r="G8" s="19"/>
      <c r="H8" s="19" t="s">
        <v>2</v>
      </c>
      <c r="I8" s="19" t="s">
        <v>3</v>
      </c>
      <c r="J8" s="19" t="s">
        <v>8</v>
      </c>
      <c r="M8" s="10"/>
      <c r="P8" s="10"/>
    </row>
    <row r="9" spans="1:16" x14ac:dyDescent="0.25">
      <c r="A9" s="12"/>
      <c r="B9" s="12"/>
      <c r="C9" s="13"/>
      <c r="D9" s="57" t="s">
        <v>4</v>
      </c>
      <c r="E9" s="58"/>
      <c r="F9" s="58"/>
      <c r="G9" s="58"/>
      <c r="H9" s="58"/>
      <c r="I9" s="12"/>
      <c r="J9" s="12"/>
    </row>
    <row r="10" spans="1:16" ht="17.25" x14ac:dyDescent="0.25">
      <c r="A10" s="12" t="s">
        <v>16</v>
      </c>
      <c r="B10" s="12"/>
      <c r="C10" s="35"/>
      <c r="D10" s="30">
        <f>E10*12</f>
        <v>4185.5999999999995</v>
      </c>
      <c r="E10" s="30">
        <f>548.8-200</f>
        <v>348.79999999999995</v>
      </c>
      <c r="F10" s="46"/>
      <c r="G10" s="47"/>
      <c r="H10" s="48">
        <f>12*I10</f>
        <v>7945.32</v>
      </c>
      <c r="I10" s="49">
        <v>662.11</v>
      </c>
      <c r="J10" s="46"/>
      <c r="K10" s="50"/>
      <c r="L10" s="51"/>
    </row>
    <row r="11" spans="1:16" ht="8.1" customHeight="1" x14ac:dyDescent="0.25">
      <c r="A11" s="12"/>
      <c r="B11" s="12"/>
      <c r="C11" s="29"/>
      <c r="D11" s="31"/>
      <c r="E11" s="31"/>
      <c r="F11" s="42"/>
      <c r="G11" s="47"/>
      <c r="H11" s="52"/>
      <c r="I11" s="41"/>
      <c r="J11" s="42"/>
      <c r="K11" s="50"/>
      <c r="L11" s="53"/>
    </row>
    <row r="12" spans="1:16" ht="15.75" thickBot="1" x14ac:dyDescent="0.3">
      <c r="A12" s="12" t="s">
        <v>0</v>
      </c>
      <c r="B12" s="12"/>
      <c r="C12" s="29">
        <f>D12/D10</f>
        <v>0</v>
      </c>
      <c r="D12" s="31">
        <f>IF(I5=0,0,D10-D13)</f>
        <v>0</v>
      </c>
      <c r="E12" s="31">
        <f>E10-E13</f>
        <v>348.79999999999995</v>
      </c>
      <c r="F12" s="37"/>
      <c r="G12" s="36"/>
      <c r="H12" s="38">
        <f>IF(I5=0,0,H10-H13)</f>
        <v>0</v>
      </c>
      <c r="I12" s="31">
        <f>I10-I13</f>
        <v>662.11</v>
      </c>
      <c r="J12" s="37"/>
      <c r="K12" s="1"/>
    </row>
    <row r="13" spans="1:16" ht="15.75" thickBot="1" x14ac:dyDescent="0.3">
      <c r="A13" s="20" t="s">
        <v>1</v>
      </c>
      <c r="B13" s="20"/>
      <c r="C13" s="32">
        <f>D13/D10</f>
        <v>0</v>
      </c>
      <c r="D13" s="33">
        <f>IF(I5=0,0,E13*12)</f>
        <v>0</v>
      </c>
      <c r="E13" s="44">
        <f>IF(I5=0,0,IF(((I5/103*100-20000)*0.000002+0.031)*E10&lt;0.35*E10,((I5/103*100-20000)*0.000002+0.031)*E10,0.35*E10))</f>
        <v>0</v>
      </c>
      <c r="F13" s="34">
        <f>IF(I5=0,0,E13/2)</f>
        <v>0</v>
      </c>
      <c r="G13" s="36"/>
      <c r="H13" s="39">
        <f>IF(I5=0,0,I13*12)</f>
        <v>0</v>
      </c>
      <c r="I13" s="44">
        <f>IF(I5=0,0,E13+113.31)</f>
        <v>0</v>
      </c>
      <c r="J13" s="34">
        <f>IF(I5=0,0,I13/2)</f>
        <v>0</v>
      </c>
    </row>
    <row r="14" spans="1:16" x14ac:dyDescent="0.25">
      <c r="A14" s="12"/>
      <c r="B14" s="12"/>
      <c r="C14" s="40"/>
      <c r="D14" s="36"/>
      <c r="E14" s="36"/>
      <c r="F14" s="36"/>
      <c r="G14" s="36"/>
      <c r="H14" s="36"/>
      <c r="I14" s="36"/>
      <c r="J14" s="36"/>
    </row>
    <row r="15" spans="1:16" ht="15.75" x14ac:dyDescent="0.25">
      <c r="A15" s="12"/>
      <c r="B15" s="12"/>
      <c r="C15" s="40"/>
      <c r="D15" s="59" t="s">
        <v>13</v>
      </c>
      <c r="E15" s="59"/>
      <c r="F15" s="59"/>
      <c r="G15" s="59"/>
      <c r="H15" s="59"/>
      <c r="I15" s="36"/>
      <c r="J15" s="36"/>
    </row>
    <row r="16" spans="1:16" ht="17.25" x14ac:dyDescent="0.25">
      <c r="A16" s="12" t="s">
        <v>16</v>
      </c>
      <c r="B16" s="12"/>
      <c r="C16" s="35"/>
      <c r="D16" s="30">
        <f>E16*12</f>
        <v>12087.599999999999</v>
      </c>
      <c r="E16" s="30">
        <f>1207.3-200</f>
        <v>1007.3</v>
      </c>
      <c r="F16" s="46"/>
      <c r="G16" s="47"/>
      <c r="H16" s="48">
        <f>I16*12</f>
        <v>17480.52</v>
      </c>
      <c r="I16" s="49">
        <v>1456.71</v>
      </c>
      <c r="J16" s="46"/>
      <c r="K16" s="53"/>
      <c r="L16" s="51"/>
      <c r="N16" s="45"/>
    </row>
    <row r="17" spans="1:14" ht="8.1" customHeight="1" x14ac:dyDescent="0.25">
      <c r="A17" s="12"/>
      <c r="B17" s="12"/>
      <c r="C17" s="29"/>
      <c r="D17" s="31"/>
      <c r="E17" s="31"/>
      <c r="F17" s="37"/>
      <c r="G17" s="36"/>
      <c r="H17" s="38"/>
      <c r="I17" s="31"/>
      <c r="J17" s="37"/>
    </row>
    <row r="18" spans="1:14" ht="15.75" thickBot="1" x14ac:dyDescent="0.3">
      <c r="A18" s="12" t="s">
        <v>0</v>
      </c>
      <c r="B18" s="12"/>
      <c r="C18" s="29">
        <f>D18/D16</f>
        <v>0</v>
      </c>
      <c r="D18" s="31">
        <f>IF(I5=0,0,D16-D19)</f>
        <v>0</v>
      </c>
      <c r="E18" s="41">
        <f>E16-E19</f>
        <v>1007.3</v>
      </c>
      <c r="F18" s="42"/>
      <c r="G18" s="36"/>
      <c r="H18" s="38">
        <f>IF(I5=0,0,H16-H19)</f>
        <v>0</v>
      </c>
      <c r="I18" s="31">
        <f>I16-I19</f>
        <v>1456.71</v>
      </c>
      <c r="J18" s="37"/>
    </row>
    <row r="19" spans="1:14" ht="15.75" thickBot="1" x14ac:dyDescent="0.3">
      <c r="A19" s="20" t="s">
        <v>1</v>
      </c>
      <c r="B19" s="20"/>
      <c r="C19" s="32">
        <f>D19/D16</f>
        <v>0</v>
      </c>
      <c r="D19" s="33">
        <f>IF(I5=0,0,E19*12)</f>
        <v>0</v>
      </c>
      <c r="E19" s="44">
        <f>IF(I5=0,0,IF(((I5/103*100-20000)*0.000003+0.074)*E16&lt;0.35*E16,((I5/103*100-20000)*0.000003+0.074)*E16,0.35*E16))</f>
        <v>0</v>
      </c>
      <c r="F19" s="34">
        <f>IF(I5=0,0,E19/2)</f>
        <v>0</v>
      </c>
      <c r="G19" s="36"/>
      <c r="H19" s="39">
        <f>IF(I5=0,0,I19*12)</f>
        <v>0</v>
      </c>
      <c r="I19" s="44">
        <f>IF(I5=0,0,E19+249.41)</f>
        <v>0</v>
      </c>
      <c r="J19" s="34">
        <f>IF(I5=0,0,I19/2)</f>
        <v>0</v>
      </c>
      <c r="L19" s="45"/>
      <c r="N19" s="45"/>
    </row>
    <row r="20" spans="1:14" x14ac:dyDescent="0.25">
      <c r="A20" s="12"/>
      <c r="B20" s="12"/>
      <c r="C20" s="40"/>
      <c r="D20" s="36"/>
      <c r="E20" s="36"/>
      <c r="F20" s="36"/>
      <c r="G20" s="36"/>
      <c r="H20" s="36"/>
      <c r="I20" s="36"/>
      <c r="J20" s="36"/>
      <c r="L20" s="1"/>
    </row>
    <row r="21" spans="1:14" ht="15.75" x14ac:dyDescent="0.25">
      <c r="A21" s="12"/>
      <c r="B21" s="12"/>
      <c r="C21" s="40"/>
      <c r="D21" s="59" t="s">
        <v>14</v>
      </c>
      <c r="E21" s="59"/>
      <c r="F21" s="59"/>
      <c r="G21" s="59"/>
      <c r="H21" s="59"/>
      <c r="I21" s="36"/>
      <c r="J21" s="36"/>
    </row>
    <row r="22" spans="1:14" ht="17.25" x14ac:dyDescent="0.25">
      <c r="A22" s="12" t="s">
        <v>16</v>
      </c>
      <c r="B22" s="12"/>
      <c r="C22" s="35"/>
      <c r="D22" s="30">
        <f>E22*12</f>
        <v>16697.64</v>
      </c>
      <c r="E22" s="30">
        <f>1591.47-200</f>
        <v>1391.47</v>
      </c>
      <c r="F22" s="46"/>
      <c r="G22" s="47"/>
      <c r="H22" s="48">
        <f>12*I22</f>
        <v>23042.16</v>
      </c>
      <c r="I22" s="49">
        <v>1920.18</v>
      </c>
      <c r="J22" s="46"/>
      <c r="K22" s="53"/>
      <c r="L22" s="54"/>
    </row>
    <row r="23" spans="1:14" ht="8.1" customHeight="1" x14ac:dyDescent="0.25">
      <c r="A23" s="12"/>
      <c r="B23" s="12"/>
      <c r="C23" s="29"/>
      <c r="D23" s="31"/>
      <c r="E23" s="31"/>
      <c r="F23" s="37"/>
      <c r="G23" s="36"/>
      <c r="H23" s="38"/>
      <c r="I23" s="31"/>
      <c r="J23" s="37"/>
    </row>
    <row r="24" spans="1:14" ht="15.95" customHeight="1" thickBot="1" x14ac:dyDescent="0.3">
      <c r="A24" s="12" t="s">
        <v>0</v>
      </c>
      <c r="B24" s="12"/>
      <c r="C24" s="29">
        <f>D24/D22</f>
        <v>0</v>
      </c>
      <c r="D24" s="31">
        <f>IF(I5=0,0,D22-D25)</f>
        <v>0</v>
      </c>
      <c r="E24" s="31">
        <f>E22-E25</f>
        <v>1391.47</v>
      </c>
      <c r="F24" s="37"/>
      <c r="G24" s="36"/>
      <c r="H24" s="38">
        <f>IF(I5=0,0,H22-H25)</f>
        <v>0</v>
      </c>
      <c r="I24" s="31">
        <f>I22-I25</f>
        <v>1920.18</v>
      </c>
      <c r="J24" s="37"/>
    </row>
    <row r="25" spans="1:14" ht="15.75" thickBot="1" x14ac:dyDescent="0.3">
      <c r="A25" s="20" t="s">
        <v>1</v>
      </c>
      <c r="B25" s="20"/>
      <c r="C25" s="32">
        <f>D25/D22</f>
        <v>0</v>
      </c>
      <c r="D25" s="33">
        <f>IF(I5=0,0,E25*12)</f>
        <v>0</v>
      </c>
      <c r="E25" s="44">
        <f>IF(I5=0,0,IF(((I5/103*100-20000)*0.000003+0.074)*E22&lt;0.35*E22,((I5/103*100-20000)*0.000003+0.074)*E22,0.35*E22))</f>
        <v>0</v>
      </c>
      <c r="F25" s="43">
        <f>IF(I5=0,0,E25/2)</f>
        <v>0</v>
      </c>
      <c r="G25" s="36"/>
      <c r="H25" s="39">
        <f>IF(I5=0,0,I25*12)</f>
        <v>0</v>
      </c>
      <c r="I25" s="44">
        <f>IF(I5=0,0,E25+328.71)</f>
        <v>0</v>
      </c>
      <c r="J25" s="34">
        <f>IF(I5=0,0,I25/2)</f>
        <v>0</v>
      </c>
      <c r="L25" s="45"/>
      <c r="N25" s="45"/>
    </row>
    <row r="26" spans="1:14" x14ac:dyDescent="0.25">
      <c r="A26" s="12"/>
      <c r="B26" s="12"/>
      <c r="C26" s="13"/>
      <c r="D26" s="21"/>
      <c r="E26" s="21"/>
      <c r="F26" s="21"/>
      <c r="G26" s="21"/>
      <c r="H26" s="21"/>
      <c r="I26" s="21"/>
      <c r="J26" s="21"/>
    </row>
    <row r="27" spans="1:14" x14ac:dyDescent="0.25">
      <c r="A27" s="12"/>
      <c r="B27" s="12"/>
      <c r="C27" s="13"/>
      <c r="D27" s="21"/>
      <c r="E27" s="21"/>
      <c r="F27" s="21"/>
      <c r="G27" s="21"/>
      <c r="H27" s="21"/>
      <c r="I27" s="21"/>
      <c r="J27" s="21"/>
    </row>
    <row r="28" spans="1:14" ht="17.25" x14ac:dyDescent="0.25">
      <c r="A28" s="22">
        <v>1</v>
      </c>
      <c r="B28" s="17" t="s">
        <v>5</v>
      </c>
      <c r="C28" s="18"/>
      <c r="D28" s="17"/>
      <c r="E28" s="17"/>
      <c r="F28" s="17"/>
      <c r="G28" s="17"/>
      <c r="H28" s="17"/>
      <c r="I28" s="17"/>
      <c r="J28" s="12"/>
    </row>
    <row r="29" spans="1:14" ht="17.25" x14ac:dyDescent="0.25">
      <c r="A29" s="22"/>
      <c r="B29" s="17" t="s">
        <v>6</v>
      </c>
      <c r="C29" s="18"/>
      <c r="D29" s="17"/>
      <c r="E29" s="17"/>
      <c r="F29" s="17"/>
      <c r="G29" s="17"/>
      <c r="H29" s="17"/>
      <c r="I29" s="17"/>
      <c r="J29" s="17"/>
      <c r="K29" s="4"/>
    </row>
    <row r="30" spans="1:14" s="11" customFormat="1" ht="11.25" x14ac:dyDescent="0.2">
      <c r="A30" s="23"/>
      <c r="B30" s="24"/>
      <c r="C30" s="25"/>
      <c r="D30" s="24"/>
      <c r="E30" s="24"/>
      <c r="F30" s="24"/>
      <c r="G30" s="24"/>
      <c r="H30" s="24"/>
      <c r="I30" s="24"/>
      <c r="J30" s="24"/>
    </row>
    <row r="31" spans="1:14" ht="17.25" x14ac:dyDescent="0.25">
      <c r="A31" s="22">
        <v>2</v>
      </c>
      <c r="B31" s="17" t="s">
        <v>9</v>
      </c>
      <c r="C31" s="18"/>
      <c r="D31" s="17"/>
      <c r="E31" s="17"/>
      <c r="F31" s="17"/>
      <c r="G31" s="17"/>
      <c r="H31" s="17"/>
      <c r="I31" s="17"/>
      <c r="J31" s="17"/>
      <c r="K31" s="4"/>
    </row>
    <row r="32" spans="1:14" x14ac:dyDescent="0.25">
      <c r="A32" s="12"/>
      <c r="B32" s="17" t="s">
        <v>11</v>
      </c>
      <c r="C32" s="18"/>
      <c r="D32" s="17"/>
      <c r="E32" s="17"/>
      <c r="F32" s="17"/>
      <c r="G32" s="17"/>
      <c r="H32" s="17"/>
      <c r="I32" s="17"/>
      <c r="J32" s="17"/>
      <c r="K32" s="4"/>
    </row>
    <row r="33" spans="1:11" x14ac:dyDescent="0.25">
      <c r="A33" s="12"/>
      <c r="B33" s="17" t="s">
        <v>12</v>
      </c>
      <c r="C33" s="18"/>
      <c r="D33" s="17"/>
      <c r="E33" s="17"/>
      <c r="F33" s="17"/>
      <c r="G33" s="17"/>
      <c r="H33" s="17"/>
      <c r="I33" s="17"/>
      <c r="J33" s="17"/>
      <c r="K33" s="4"/>
    </row>
    <row r="34" spans="1:11" s="11" customFormat="1" ht="11.25" x14ac:dyDescent="0.2">
      <c r="A34" s="24"/>
      <c r="B34" s="24"/>
      <c r="C34" s="25"/>
      <c r="D34" s="24"/>
      <c r="E34" s="24"/>
      <c r="F34" s="24"/>
      <c r="G34" s="24"/>
      <c r="H34" s="24"/>
      <c r="I34" s="24"/>
      <c r="J34" s="24"/>
    </row>
    <row r="35" spans="1:11" x14ac:dyDescent="0.25">
      <c r="A35" s="12"/>
      <c r="B35" s="17" t="s">
        <v>7</v>
      </c>
      <c r="C35" s="18"/>
      <c r="D35" s="17"/>
      <c r="E35" s="17"/>
      <c r="F35" s="17"/>
      <c r="G35" s="17"/>
      <c r="H35" s="17"/>
      <c r="I35" s="17"/>
      <c r="J35" s="17"/>
      <c r="K35" s="4"/>
    </row>
    <row r="36" spans="1:11" x14ac:dyDescent="0.25">
      <c r="A36" s="12"/>
      <c r="B36" s="17" t="s">
        <v>10</v>
      </c>
      <c r="C36" s="18"/>
      <c r="D36" s="17"/>
      <c r="E36" s="17"/>
      <c r="F36" s="17"/>
      <c r="G36" s="17"/>
      <c r="H36" s="17"/>
      <c r="I36" s="17"/>
      <c r="J36" s="17"/>
      <c r="K36" s="4"/>
    </row>
    <row r="37" spans="1:11" s="11" customFormat="1" ht="11.25" x14ac:dyDescent="0.2">
      <c r="A37" s="24"/>
      <c r="B37" s="24"/>
      <c r="C37" s="25"/>
      <c r="D37" s="24"/>
      <c r="E37" s="24"/>
      <c r="F37" s="24"/>
      <c r="G37" s="24"/>
      <c r="H37" s="24"/>
      <c r="I37" s="24"/>
      <c r="J37" s="24"/>
    </row>
    <row r="38" spans="1:11" ht="17.25" x14ac:dyDescent="0.25">
      <c r="A38" s="26">
        <v>3</v>
      </c>
      <c r="B38" s="17" t="s">
        <v>15</v>
      </c>
      <c r="C38" s="18"/>
      <c r="D38" s="17"/>
      <c r="E38" s="17"/>
      <c r="F38" s="17"/>
      <c r="G38" s="17"/>
      <c r="H38" s="17"/>
      <c r="I38" s="17"/>
      <c r="J38" s="17"/>
      <c r="K38" s="4"/>
    </row>
    <row r="39" spans="1:11" x14ac:dyDescent="0.25">
      <c r="A39" s="12"/>
      <c r="B39" s="27" t="s">
        <v>18</v>
      </c>
      <c r="C39" s="18"/>
      <c r="D39" s="17"/>
      <c r="E39" s="17"/>
      <c r="F39" s="17"/>
      <c r="G39" s="17"/>
      <c r="H39" s="17"/>
      <c r="I39" s="17"/>
      <c r="J39" s="17"/>
      <c r="K39" s="4"/>
    </row>
    <row r="40" spans="1:11" s="11" customFormat="1" ht="11.25" x14ac:dyDescent="0.2">
      <c r="A40" s="28"/>
      <c r="B40" s="28"/>
      <c r="C40" s="25"/>
      <c r="D40" s="28"/>
      <c r="E40" s="28"/>
      <c r="F40" s="28"/>
      <c r="G40" s="28"/>
      <c r="H40" s="28"/>
      <c r="I40" s="28"/>
      <c r="J40" s="28"/>
      <c r="K40" s="5"/>
    </row>
    <row r="41" spans="1:11" ht="17.25" x14ac:dyDescent="0.25">
      <c r="A41" s="26">
        <v>4</v>
      </c>
      <c r="B41" s="17" t="s">
        <v>17</v>
      </c>
      <c r="C41" s="13"/>
      <c r="D41" s="12"/>
      <c r="E41" s="12"/>
      <c r="F41" s="12"/>
      <c r="G41" s="12"/>
      <c r="H41" s="12"/>
      <c r="I41" s="12"/>
      <c r="J41" s="12"/>
    </row>
  </sheetData>
  <mergeCells count="4">
    <mergeCell ref="A3:J3"/>
    <mergeCell ref="D9:H9"/>
    <mergeCell ref="D15:H15"/>
    <mergeCell ref="D21:H21"/>
  </mergeCells>
  <printOptions horizontalCentered="1"/>
  <pageMargins left="0.25" right="0.2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Premium</vt:lpstr>
    </vt:vector>
  </TitlesOfParts>
  <Company>Kalamazoo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landers</dc:creator>
  <cp:lastModifiedBy>Renee Boelcke</cp:lastModifiedBy>
  <cp:lastPrinted>2017-10-10T18:05:04Z</cp:lastPrinted>
  <dcterms:created xsi:type="dcterms:W3CDTF">2008-11-07T13:55:37Z</dcterms:created>
  <dcterms:modified xsi:type="dcterms:W3CDTF">2019-11-01T19:11:07Z</dcterms:modified>
</cp:coreProperties>
</file>